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2415" windowWidth="6450" windowHeight="4095" tabRatio="820" activeTab="3"/>
  </bookViews>
  <sheets>
    <sheet name="Income " sheetId="1" r:id="rId1"/>
    <sheet name="B-sheet" sheetId="2" r:id="rId2"/>
    <sheet name="equity" sheetId="3" r:id="rId3"/>
    <sheet name="CashFlow" sheetId="4" r:id="rId4"/>
  </sheets>
  <definedNames>
    <definedName name="_xlnm.Print_Area" localSheetId="0">'Income '!$A$1:$I$47</definedName>
  </definedNames>
  <calcPr fullCalcOnLoad="1"/>
</workbook>
</file>

<file path=xl/sharedStrings.xml><?xml version="1.0" encoding="utf-8"?>
<sst xmlns="http://schemas.openxmlformats.org/spreadsheetml/2006/main" count="156" uniqueCount="131">
  <si>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</si>
  <si>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</si>
  <si>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</si>
  <si>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</si>
  <si>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</si>
  <si>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</si>
  <si>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</si>
  <si>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Revaluation reserve</t>
  </si>
  <si>
    <t>Total</t>
  </si>
  <si>
    <t>RM'000</t>
  </si>
  <si>
    <t>period ended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</si>
  <si>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</si>
  <si>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</si>
  <si>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</si>
  <si>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</si>
  <si>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</si>
  <si>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</si>
  <si>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</si>
  <si>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</si>
  <si>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</si>
  <si>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</si>
  <si>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>The Unaudited Condensed Consolidated Statements of Changes in Equity should be read in conjunction with</t>
  </si>
  <si>
    <t>(Unaudited)</t>
  </si>
  <si>
    <t>Note</t>
  </si>
  <si>
    <t>Borrowings</t>
  </si>
  <si>
    <t>Non-current liabilities</t>
  </si>
  <si>
    <t>Share premium</t>
  </si>
  <si>
    <t>Non-distributable</t>
  </si>
  <si>
    <t>Revaluation</t>
  </si>
  <si>
    <t>Distributable</t>
  </si>
  <si>
    <t>Share</t>
  </si>
  <si>
    <t>As previously stated</t>
  </si>
  <si>
    <t>Prior year adjustments</t>
  </si>
  <si>
    <t>Balance at 31 December 2002  (restated)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</si>
  <si>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</si>
  <si>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</si>
  <si>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</si>
  <si>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</si>
  <si>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</si>
  <si>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Land premium payable</t>
  </si>
  <si>
    <t>12 Months</t>
  </si>
  <si>
    <t>Unaudited Condensed Consolidated Balance Sheets</t>
  </si>
  <si>
    <t>Cost of sales</t>
  </si>
  <si>
    <t>Gross profit</t>
  </si>
  <si>
    <t>Administrative expenses</t>
  </si>
  <si>
    <t>Selling and marketing expenses</t>
  </si>
  <si>
    <t>Corporate exercise expenses</t>
  </si>
  <si>
    <t>Net assets per share (RM)</t>
  </si>
  <si>
    <t>Cash and bank balances</t>
  </si>
  <si>
    <t>ASSETS</t>
  </si>
  <si>
    <t>TOTAL ASSETS</t>
  </si>
  <si>
    <t>Current liabilities</t>
  </si>
  <si>
    <t>EQUITY AND LIABILITIES</t>
  </si>
  <si>
    <t>Equity attributable to equity holders of parent</t>
  </si>
  <si>
    <t>Total equity</t>
  </si>
  <si>
    <t xml:space="preserve">Trade receivables </t>
  </si>
  <si>
    <t>Inventories</t>
  </si>
  <si>
    <t>Other receivables</t>
  </si>
  <si>
    <t>Cash &amp; bank balances</t>
  </si>
  <si>
    <t>Property, plant and equipment</t>
  </si>
  <si>
    <t xml:space="preserve">Trade payables </t>
  </si>
  <si>
    <t>Other payables</t>
  </si>
  <si>
    <t>Provision for taxation</t>
  </si>
  <si>
    <t>Total liabilities</t>
  </si>
  <si>
    <t>TOTAL EQUITY AND LIABILITIES</t>
  </si>
  <si>
    <t>Property development costs</t>
  </si>
  <si>
    <t>Income tax expense</t>
  </si>
  <si>
    <t>Net cash generated from/(used in) operating activities</t>
  </si>
  <si>
    <t>Cash flows from operating activities</t>
  </si>
  <si>
    <t>Adjustment for:</t>
  </si>
  <si>
    <t>Non-cash items/non-operating items</t>
  </si>
  <si>
    <t>Others</t>
  </si>
  <si>
    <t>Cash flows from investing activities</t>
  </si>
  <si>
    <t>Acquisition of property, plant and equipment</t>
  </si>
  <si>
    <t>Cash flows from financing activities</t>
  </si>
  <si>
    <t>Cash and cash equivalents at the beginning of the period</t>
  </si>
  <si>
    <t>Cash and cash equivalents at the end of the period</t>
  </si>
  <si>
    <t>Cash and cash equivalents at the end of the financial period comprise the following:</t>
  </si>
  <si>
    <t>Loss before taxation</t>
  </si>
  <si>
    <t>Continuing Operations</t>
  </si>
  <si>
    <t>Interest received</t>
  </si>
  <si>
    <t>Loss before tax</t>
  </si>
  <si>
    <t>Basic, for loss for the period (sen)</t>
  </si>
  <si>
    <t>Proceeds from disposal of property, plant &amp; equipment</t>
  </si>
  <si>
    <t>Diluted, for loss for the period (sen)</t>
  </si>
  <si>
    <t>3 months</t>
  </si>
  <si>
    <t>Loss for the period attributable to the equity holders of the Company</t>
  </si>
  <si>
    <t>Finance costs</t>
  </si>
  <si>
    <t>Operating loss</t>
  </si>
  <si>
    <t>Other income</t>
  </si>
  <si>
    <t>Prepaid land lease payments</t>
  </si>
  <si>
    <t>Loss for the year, representing</t>
  </si>
  <si>
    <t xml:space="preserve"> total recognised income and expense</t>
  </si>
  <si>
    <t xml:space="preserve"> for the year</t>
  </si>
  <si>
    <t>losses)</t>
  </si>
  <si>
    <t>earnings/</t>
  </si>
  <si>
    <t>premium</t>
  </si>
  <si>
    <t>capital</t>
  </si>
  <si>
    <t>Loss for the period, representing</t>
  </si>
  <si>
    <t xml:space="preserve"> for the period</t>
  </si>
  <si>
    <t>3 Months</t>
  </si>
  <si>
    <t>31 March</t>
  </si>
  <si>
    <t>reserve</t>
  </si>
  <si>
    <t>Accumulated losses</t>
  </si>
  <si>
    <t>Cash generated from operations</t>
  </si>
  <si>
    <t>Borrowings (paid)/obtained (net of repayment)</t>
  </si>
  <si>
    <t>retained</t>
  </si>
  <si>
    <t>(Accumulated</t>
  </si>
  <si>
    <t>Loss per share attributable to equity holders of the Company:</t>
  </si>
  <si>
    <t>Financial Report for the year ended 31 December 2007.</t>
  </si>
  <si>
    <t>31 December 2007</t>
  </si>
  <si>
    <t>31 March 2008</t>
  </si>
  <si>
    <t>Financial Report for the year ended 31 December 2007</t>
  </si>
  <si>
    <t>At 1 January 2007</t>
  </si>
  <si>
    <t>At 31 December 2007</t>
  </si>
  <si>
    <t>At 31 March 2008</t>
  </si>
  <si>
    <t>the Annual Financial Report for the year ended 31 December 2007.</t>
  </si>
  <si>
    <t>Acquisition of prepaid land lease</t>
  </si>
  <si>
    <t>Proceeds from disposal of prepaid land lease</t>
  </si>
  <si>
    <t>Less: Fixed deposit pledged</t>
  </si>
  <si>
    <t>Fixed deposits pledged to a bank</t>
  </si>
  <si>
    <t>Annual Financial Report for the year ended 31 December 2007.</t>
  </si>
  <si>
    <t>Bank overdraft (included within short term borrowings in Note 23)</t>
  </si>
  <si>
    <t>(Audited)</t>
  </si>
  <si>
    <t>Operating loss before working capital changes</t>
  </si>
  <si>
    <t>Decrease in current assets</t>
  </si>
  <si>
    <t>(Decrease)/increase in current liabilities</t>
  </si>
  <si>
    <t>Taxation paid</t>
  </si>
  <si>
    <t>Net cash from investing activities</t>
  </si>
  <si>
    <t>Net cash used in financing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</si>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</sst>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_(* #,##0.0_);_(* \(#,##0.0\);_(* &quot;-&quot;?_);_(@_)"/>
    <numFmt numFmtId="173" formatCode="_(* #,##0.000_);_(* \(#,##0.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37" fontId="3" fillId="0" borderId="7" xfId="0" applyNumberFormat="1" applyFont="1" applyBorder="1" applyAlignment="1">
      <alignment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65" fontId="3" fillId="0" borderId="0" xfId="15" applyNumberFormat="1" applyFont="1" applyAlignment="1" quotePrefix="1">
      <alignment/>
    </xf>
    <xf numFmtId="165" fontId="3" fillId="0" borderId="7" xfId="15" applyNumberFormat="1" applyFont="1" applyBorder="1" applyAlignment="1">
      <alignment/>
    </xf>
    <xf numFmtId="0" fontId="5" fillId="0" borderId="0" xfId="0" applyFont="1" applyFill="1" applyAlignment="1">
      <alignment/>
    </xf>
    <xf numFmtId="37" fontId="3" fillId="0" borderId="9" xfId="0" applyNumberFormat="1" applyFont="1" applyBorder="1" applyAlignment="1">
      <alignment/>
    </xf>
    <xf numFmtId="165" fontId="3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3" fillId="0" borderId="1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165" fontId="3" fillId="0" borderId="1" xfId="15" applyNumberFormat="1" applyFont="1" applyFill="1" applyBorder="1" applyAlignment="1">
      <alignment/>
    </xf>
    <xf numFmtId="37" fontId="3" fillId="0" borderId="9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Alignment="1" quotePrefix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/>
    </xf>
    <xf numFmtId="165" fontId="3" fillId="0" borderId="7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">
      <selection activeCell="I21" sqref="I21"/>
    </sheetView>
  </sheetViews>
  <sheetFormatPr defaultColWidth="9.140625" defaultRowHeight="12.75"/>
  <cols>
    <col min="1" max="1" width="53.8515625" style="5" customWidth="1"/>
    <col min="2" max="2" width="7.00390625" style="3" customWidth="1"/>
    <col min="3" max="3" width="14.421875" style="11" customWidth="1"/>
    <col min="4" max="4" width="1.28515625" style="5" customWidth="1"/>
    <col min="5" max="5" width="13.8515625" style="5" customWidth="1"/>
    <col min="6" max="6" width="1.421875" style="5" customWidth="1"/>
    <col min="7" max="7" width="12.7109375" style="5" customWidth="1"/>
    <col min="8" max="8" width="1.421875" style="5" customWidth="1"/>
    <col min="9" max="9" width="13.7109375" style="5" customWidth="1"/>
    <col min="10" max="16384" width="9.140625" style="5" customWidth="1"/>
  </cols>
  <sheetData>
    <row r="1" ht="12.75">
      <c r="A1" s="5" t="s">
        <v>15</v>
      </c>
    </row>
    <row r="3" spans="1:2" ht="12.75">
      <c r="A3" s="8" t="s">
        <v>14</v>
      </c>
      <c r="B3" s="49"/>
    </row>
    <row r="4" spans="1:8" ht="12.75">
      <c r="A4" s="2"/>
      <c r="B4" s="50"/>
      <c r="H4" s="10"/>
    </row>
    <row r="5" spans="4:8" ht="12.75">
      <c r="D5" s="11"/>
      <c r="E5" s="11"/>
      <c r="F5" s="11"/>
      <c r="G5" s="11"/>
      <c r="H5" s="10"/>
    </row>
    <row r="6" spans="3:9" ht="12.75">
      <c r="C6" s="51">
        <v>2008</v>
      </c>
      <c r="D6" s="3"/>
      <c r="E6" s="3">
        <v>2007</v>
      </c>
      <c r="F6" s="4"/>
      <c r="G6" s="3">
        <f>C6</f>
        <v>2008</v>
      </c>
      <c r="H6" s="4"/>
      <c r="I6" s="3">
        <f>E6</f>
        <v>2007</v>
      </c>
    </row>
    <row r="7" spans="3:9" ht="12.75">
      <c r="C7" s="51" t="s">
        <v>4</v>
      </c>
      <c r="D7" s="3"/>
      <c r="E7" s="3" t="s">
        <v>2</v>
      </c>
      <c r="F7" s="4"/>
      <c r="G7" s="3" t="s">
        <v>85</v>
      </c>
      <c r="H7" s="4"/>
      <c r="I7" s="3" t="str">
        <f>G7</f>
        <v>3 months</v>
      </c>
    </row>
    <row r="8" spans="3:9" ht="12.75">
      <c r="C8" s="51" t="s">
        <v>3</v>
      </c>
      <c r="D8" s="3"/>
      <c r="E8" s="3" t="s">
        <v>3</v>
      </c>
      <c r="F8" s="4"/>
      <c r="G8" s="3" t="s">
        <v>10</v>
      </c>
      <c r="H8" s="4"/>
      <c r="I8" s="3" t="s">
        <v>10</v>
      </c>
    </row>
    <row r="9" spans="3:9" ht="12.75">
      <c r="C9" s="53" t="s">
        <v>101</v>
      </c>
      <c r="D9" s="37"/>
      <c r="E9" s="37" t="str">
        <f>C9</f>
        <v>31 March</v>
      </c>
      <c r="F9" s="38"/>
      <c r="G9" s="37" t="str">
        <f>C9</f>
        <v>31 March</v>
      </c>
      <c r="H9" s="39"/>
      <c r="I9" s="37" t="str">
        <f>C9</f>
        <v>31 March</v>
      </c>
    </row>
    <row r="10" spans="2:9" ht="12.75">
      <c r="B10" s="3" t="s">
        <v>23</v>
      </c>
      <c r="C10" s="51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3:9" ht="12.75">
      <c r="C11" s="51"/>
      <c r="D11" s="3"/>
      <c r="E11" s="24"/>
      <c r="F11" s="4"/>
      <c r="G11" s="3"/>
      <c r="H11" s="4"/>
      <c r="I11" s="24"/>
    </row>
    <row r="12" spans="1:8" ht="12.75">
      <c r="A12" s="5" t="s">
        <v>79</v>
      </c>
      <c r="F12" s="10"/>
      <c r="H12" s="10"/>
    </row>
    <row r="13" spans="1:9" ht="12.75">
      <c r="A13" s="17" t="s">
        <v>0</v>
      </c>
      <c r="B13" s="3">
        <v>4</v>
      </c>
      <c r="C13" s="13">
        <v>7038</v>
      </c>
      <c r="D13" s="12"/>
      <c r="E13" s="12">
        <v>5843</v>
      </c>
      <c r="F13" s="12"/>
      <c r="G13" s="12">
        <f>+C13</f>
        <v>7038</v>
      </c>
      <c r="H13" s="12"/>
      <c r="I13" s="12">
        <f>+E13</f>
        <v>5843</v>
      </c>
    </row>
    <row r="14" spans="1:9" ht="12.75">
      <c r="A14" s="17" t="s">
        <v>42</v>
      </c>
      <c r="C14" s="54">
        <f>-6850</f>
        <v>-6850</v>
      </c>
      <c r="D14" s="12"/>
      <c r="E14" s="14">
        <v>-5789</v>
      </c>
      <c r="F14" s="12"/>
      <c r="G14" s="14">
        <f>+C14</f>
        <v>-6850</v>
      </c>
      <c r="H14" s="12"/>
      <c r="I14" s="14">
        <f>+E14</f>
        <v>-5789</v>
      </c>
    </row>
    <row r="15" spans="1:9" ht="12.75">
      <c r="A15" s="5" t="s">
        <v>43</v>
      </c>
      <c r="C15" s="16">
        <f>SUM(C13:C14)</f>
        <v>188</v>
      </c>
      <c r="D15" s="12"/>
      <c r="E15" s="15">
        <f>SUM(E13:E14)</f>
        <v>54</v>
      </c>
      <c r="F15" s="12"/>
      <c r="G15" s="15">
        <f>SUM(G13:G14)</f>
        <v>188</v>
      </c>
      <c r="H15" s="12"/>
      <c r="I15" s="15">
        <f>SUM(I13:I14)</f>
        <v>54</v>
      </c>
    </row>
    <row r="16" spans="1:9" ht="12.75">
      <c r="A16" s="17" t="s">
        <v>89</v>
      </c>
      <c r="C16" s="55">
        <f>92+132</f>
        <v>224</v>
      </c>
      <c r="D16" s="12"/>
      <c r="E16" s="15">
        <v>0</v>
      </c>
      <c r="F16" s="12"/>
      <c r="G16" s="23">
        <f>+C16</f>
        <v>224</v>
      </c>
      <c r="H16" s="12"/>
      <c r="I16" s="15">
        <f>+E16</f>
        <v>0</v>
      </c>
    </row>
    <row r="17" spans="1:9" ht="12.75">
      <c r="A17" s="17" t="s">
        <v>44</v>
      </c>
      <c r="C17" s="16">
        <f>-905</f>
        <v>-905</v>
      </c>
      <c r="D17" s="12"/>
      <c r="E17" s="15">
        <v>-800</v>
      </c>
      <c r="F17" s="12"/>
      <c r="G17" s="12">
        <f>+C17</f>
        <v>-905</v>
      </c>
      <c r="H17" s="12"/>
      <c r="I17" s="15">
        <f>+E17</f>
        <v>-800</v>
      </c>
    </row>
    <row r="18" spans="1:9" ht="12.75">
      <c r="A18" s="17" t="s">
        <v>45</v>
      </c>
      <c r="C18" s="16">
        <f>-403</f>
        <v>-403</v>
      </c>
      <c r="D18" s="12"/>
      <c r="E18" s="15">
        <v>-371</v>
      </c>
      <c r="F18" s="12"/>
      <c r="G18" s="12">
        <f>+C18</f>
        <v>-403</v>
      </c>
      <c r="H18" s="12"/>
      <c r="I18" s="15">
        <f>+E18</f>
        <v>-371</v>
      </c>
    </row>
    <row r="19" spans="1:9" ht="12.75">
      <c r="A19" s="17" t="s">
        <v>46</v>
      </c>
      <c r="C19" s="56">
        <v>0</v>
      </c>
      <c r="E19" s="27">
        <v>0</v>
      </c>
      <c r="G19" s="27">
        <f>+C19</f>
        <v>0</v>
      </c>
      <c r="I19" s="27">
        <f>+E19</f>
        <v>0</v>
      </c>
    </row>
    <row r="20" spans="1:9" ht="12.75">
      <c r="A20" s="5" t="s">
        <v>88</v>
      </c>
      <c r="C20" s="16">
        <f>SUM(C15:C19)</f>
        <v>-896</v>
      </c>
      <c r="E20" s="15">
        <f>SUM(E15:E19)</f>
        <v>-1117</v>
      </c>
      <c r="G20" s="15">
        <f>SUM(G15:G19)</f>
        <v>-896</v>
      </c>
      <c r="I20" s="15">
        <f>SUM(I15:I19)</f>
        <v>-1117</v>
      </c>
    </row>
    <row r="21" spans="1:11" ht="12.75">
      <c r="A21" s="46" t="s">
        <v>87</v>
      </c>
      <c r="B21" s="51"/>
      <c r="C21" s="54">
        <v>-611</v>
      </c>
      <c r="D21" s="12"/>
      <c r="E21" s="14">
        <v>-611</v>
      </c>
      <c r="F21" s="12"/>
      <c r="G21" s="14">
        <f>+C21</f>
        <v>-611</v>
      </c>
      <c r="H21" s="12"/>
      <c r="I21" s="14">
        <f>+E21</f>
        <v>-611</v>
      </c>
      <c r="J21" s="10"/>
      <c r="K21" s="10"/>
    </row>
    <row r="22" spans="1:9" ht="12.75">
      <c r="A22" s="5" t="s">
        <v>81</v>
      </c>
      <c r="C22" s="16">
        <f>SUM(C20:C21)</f>
        <v>-1507</v>
      </c>
      <c r="D22" s="12"/>
      <c r="E22" s="15">
        <f>SUM(E20:E21)</f>
        <v>-1728</v>
      </c>
      <c r="F22" s="12"/>
      <c r="G22" s="15">
        <f>SUM(G20:G21)</f>
        <v>-1507</v>
      </c>
      <c r="H22" s="12"/>
      <c r="I22" s="15">
        <f>SUM(I20:I21)</f>
        <v>-1728</v>
      </c>
    </row>
    <row r="23" spans="1:9" ht="12.75">
      <c r="A23" s="17" t="s">
        <v>66</v>
      </c>
      <c r="B23" s="3">
        <v>19</v>
      </c>
      <c r="C23" s="56">
        <v>0</v>
      </c>
      <c r="D23" s="12"/>
      <c r="E23" s="56">
        <v>0</v>
      </c>
      <c r="F23" s="56"/>
      <c r="G23" s="56">
        <f>+C23</f>
        <v>0</v>
      </c>
      <c r="H23" s="56"/>
      <c r="I23" s="56">
        <f>+E23</f>
        <v>0</v>
      </c>
    </row>
    <row r="24" spans="1:9" ht="13.5" thickBot="1">
      <c r="A24" s="5" t="s">
        <v>86</v>
      </c>
      <c r="C24" s="57">
        <f>SUM(C22:C23)</f>
        <v>-1507</v>
      </c>
      <c r="D24" s="12"/>
      <c r="E24" s="47">
        <f>SUM(E22:E23)</f>
        <v>-1728</v>
      </c>
      <c r="F24" s="12"/>
      <c r="G24" s="47">
        <f>SUM(G22:G23)</f>
        <v>-1507</v>
      </c>
      <c r="H24" s="12"/>
      <c r="I24" s="47">
        <f>SUM(I22:I23)</f>
        <v>-1728</v>
      </c>
    </row>
    <row r="25" spans="3:9" ht="12.75">
      <c r="C25" s="13"/>
      <c r="D25" s="12"/>
      <c r="E25" s="12"/>
      <c r="F25" s="12"/>
      <c r="G25" s="12"/>
      <c r="H25" s="12"/>
      <c r="I25" s="12"/>
    </row>
    <row r="26" spans="1:9" ht="12.75">
      <c r="A26" s="5" t="s">
        <v>108</v>
      </c>
      <c r="B26" s="4"/>
      <c r="C26" s="13"/>
      <c r="D26" s="12"/>
      <c r="E26" s="12"/>
      <c r="F26" s="12"/>
      <c r="G26" s="12"/>
      <c r="H26" s="12"/>
      <c r="I26" s="12"/>
    </row>
    <row r="27" spans="1:9" ht="13.5" thickBot="1">
      <c r="A27" s="17" t="s">
        <v>82</v>
      </c>
      <c r="B27" s="3">
        <v>27</v>
      </c>
      <c r="C27" s="21">
        <v>-2.05</v>
      </c>
      <c r="D27" s="13"/>
      <c r="E27" s="21">
        <v>-2.35</v>
      </c>
      <c r="F27" s="13"/>
      <c r="G27" s="21">
        <f>+C27</f>
        <v>-2.05</v>
      </c>
      <c r="H27" s="13"/>
      <c r="I27" s="21">
        <f>+E27</f>
        <v>-2.35</v>
      </c>
    </row>
    <row r="28" spans="1:9" ht="14.25" thickBot="1" thickTop="1">
      <c r="A28" s="17" t="s">
        <v>84</v>
      </c>
      <c r="B28" s="3">
        <v>27</v>
      </c>
      <c r="C28" s="21">
        <v>-2.05</v>
      </c>
      <c r="D28" s="13"/>
      <c r="E28" s="21">
        <v>-2.35</v>
      </c>
      <c r="F28" s="13"/>
      <c r="G28" s="21">
        <f>+C28</f>
        <v>-2.05</v>
      </c>
      <c r="H28" s="13"/>
      <c r="I28" s="21">
        <f>+E28</f>
        <v>-2.35</v>
      </c>
    </row>
    <row r="29" spans="3:9" ht="13.5" thickTop="1">
      <c r="C29" s="16"/>
      <c r="D29" s="12"/>
      <c r="E29" s="12"/>
      <c r="F29" s="12"/>
      <c r="G29" s="15"/>
      <c r="H29" s="12"/>
      <c r="I29" s="12"/>
    </row>
    <row r="30" spans="3:9" ht="12.75">
      <c r="C30" s="16"/>
      <c r="D30" s="12"/>
      <c r="E30" s="12"/>
      <c r="F30" s="12"/>
      <c r="G30" s="15"/>
      <c r="H30" s="12"/>
      <c r="I30" s="12"/>
    </row>
    <row r="31" spans="1:9" ht="14.25">
      <c r="A31" s="40"/>
      <c r="C31" s="16"/>
      <c r="D31" s="12"/>
      <c r="E31" s="12"/>
      <c r="F31" s="12"/>
      <c r="G31" s="15"/>
      <c r="H31" s="12"/>
      <c r="I31" s="12"/>
    </row>
    <row r="32" spans="3:9" ht="12.75">
      <c r="C32" s="16"/>
      <c r="D32" s="12"/>
      <c r="E32" s="12"/>
      <c r="F32" s="12"/>
      <c r="G32" s="15"/>
      <c r="H32" s="12"/>
      <c r="I32" s="12"/>
    </row>
    <row r="33" spans="3:9" ht="12.75">
      <c r="C33" s="16"/>
      <c r="D33" s="12"/>
      <c r="E33" s="12"/>
      <c r="F33" s="12"/>
      <c r="G33" s="15"/>
      <c r="H33" s="12"/>
      <c r="I33" s="12"/>
    </row>
    <row r="34" spans="3:9" ht="12.75">
      <c r="C34" s="16"/>
      <c r="D34" s="12"/>
      <c r="E34" s="12"/>
      <c r="F34" s="12"/>
      <c r="G34" s="15"/>
      <c r="H34" s="12"/>
      <c r="I34" s="12"/>
    </row>
    <row r="35" spans="1:9" ht="12.75">
      <c r="A35" s="5" t="s">
        <v>20</v>
      </c>
      <c r="C35" s="16"/>
      <c r="D35" s="12"/>
      <c r="E35" s="12"/>
      <c r="F35" s="12"/>
      <c r="G35" s="15"/>
      <c r="H35" s="12"/>
      <c r="I35" s="12"/>
    </row>
    <row r="36" spans="1:9" ht="12.75">
      <c r="A36" s="5" t="s">
        <v>109</v>
      </c>
      <c r="C36" s="16"/>
      <c r="D36" s="12"/>
      <c r="E36" s="12"/>
      <c r="F36" s="12"/>
      <c r="G36" s="15"/>
      <c r="H36" s="12"/>
      <c r="I36" s="12"/>
    </row>
    <row r="37" spans="3:9" ht="12.75">
      <c r="C37" s="16"/>
      <c r="D37" s="15"/>
      <c r="E37" s="12"/>
      <c r="F37" s="12"/>
      <c r="G37" s="15"/>
      <c r="H37" s="12"/>
      <c r="I37" s="12"/>
    </row>
    <row r="38" spans="3:9" ht="12.75">
      <c r="C38" s="16"/>
      <c r="D38" s="15"/>
      <c r="E38" s="12"/>
      <c r="F38" s="12"/>
      <c r="G38" s="15"/>
      <c r="H38" s="12"/>
      <c r="I38" s="12"/>
    </row>
    <row r="39" spans="3:9" ht="12.75">
      <c r="C39" s="16"/>
      <c r="D39" s="15"/>
      <c r="E39" s="12"/>
      <c r="F39" s="12"/>
      <c r="G39" s="15"/>
      <c r="H39" s="12"/>
      <c r="I39" s="12"/>
    </row>
    <row r="40" spans="3:9" ht="12.75">
      <c r="C40" s="16"/>
      <c r="D40" s="15"/>
      <c r="E40" s="12"/>
      <c r="F40" s="12"/>
      <c r="G40" s="15"/>
      <c r="H40" s="12"/>
      <c r="I40" s="12"/>
    </row>
    <row r="41" spans="3:9" ht="12.75">
      <c r="C41" s="16"/>
      <c r="D41" s="15"/>
      <c r="E41" s="12"/>
      <c r="F41" s="12"/>
      <c r="G41" s="15"/>
      <c r="H41" s="12"/>
      <c r="I41" s="12"/>
    </row>
    <row r="42" spans="3:9" ht="12.75">
      <c r="C42" s="16"/>
      <c r="D42" s="15"/>
      <c r="E42" s="12"/>
      <c r="F42" s="12"/>
      <c r="G42" s="15"/>
      <c r="H42" s="12"/>
      <c r="I42" s="12"/>
    </row>
    <row r="43" spans="3:9" ht="12.75">
      <c r="C43" s="16"/>
      <c r="D43" s="15"/>
      <c r="E43" s="12"/>
      <c r="F43" s="12"/>
      <c r="G43" s="15"/>
      <c r="H43" s="12"/>
      <c r="I43" s="12"/>
    </row>
    <row r="44" spans="3:9" ht="12.75">
      <c r="C44" s="16"/>
      <c r="D44" s="15"/>
      <c r="E44" s="12"/>
      <c r="F44" s="12"/>
      <c r="G44" s="15"/>
      <c r="H44" s="12"/>
      <c r="I44" s="12"/>
    </row>
    <row r="45" spans="3:9" ht="12.75">
      <c r="C45" s="16"/>
      <c r="D45" s="15"/>
      <c r="E45" s="12"/>
      <c r="F45" s="12"/>
      <c r="G45" s="15"/>
      <c r="H45" s="12"/>
      <c r="I45" s="12"/>
    </row>
    <row r="46" spans="1:9" ht="12.75">
      <c r="A46" s="34"/>
      <c r="B46" s="7"/>
      <c r="C46" s="54"/>
      <c r="D46" s="14"/>
      <c r="E46" s="14"/>
      <c r="F46" s="14"/>
      <c r="G46" s="14"/>
      <c r="H46" s="14"/>
      <c r="I46" s="14"/>
    </row>
    <row r="47" spans="1:9" ht="19.5" customHeight="1">
      <c r="A47" s="64">
        <v>1</v>
      </c>
      <c r="B47" s="64"/>
      <c r="C47" s="64"/>
      <c r="D47" s="64"/>
      <c r="E47" s="64"/>
      <c r="F47" s="64"/>
      <c r="G47" s="64"/>
      <c r="H47" s="64"/>
      <c r="I47" s="64"/>
    </row>
    <row r="48" spans="3:9" ht="12.75">
      <c r="C48" s="16"/>
      <c r="D48" s="15"/>
      <c r="E48" s="12"/>
      <c r="F48" s="12"/>
      <c r="G48" s="15"/>
      <c r="H48" s="15"/>
      <c r="I48" s="12"/>
    </row>
    <row r="49" spans="3:9" ht="12.75">
      <c r="C49" s="16"/>
      <c r="D49" s="15"/>
      <c r="E49" s="12"/>
      <c r="F49" s="12"/>
      <c r="G49" s="15"/>
      <c r="H49" s="15"/>
      <c r="I49" s="15"/>
    </row>
    <row r="50" spans="3:9" ht="12.75">
      <c r="C50" s="16"/>
      <c r="D50" s="15"/>
      <c r="E50" s="12"/>
      <c r="F50" s="12"/>
      <c r="G50" s="15"/>
      <c r="H50" s="15"/>
      <c r="I50" s="15"/>
    </row>
    <row r="51" spans="3:9" ht="12.75">
      <c r="C51" s="16"/>
      <c r="D51" s="15"/>
      <c r="E51" s="12"/>
      <c r="F51" s="12"/>
      <c r="G51" s="15"/>
      <c r="H51" s="15"/>
      <c r="I51" s="15"/>
    </row>
    <row r="52" spans="3:9" ht="12.75">
      <c r="C52" s="16"/>
      <c r="D52" s="15"/>
      <c r="E52" s="12"/>
      <c r="F52" s="12"/>
      <c r="G52" s="15"/>
      <c r="H52" s="15"/>
      <c r="I52" s="15"/>
    </row>
    <row r="53" spans="3:9" ht="12.75">
      <c r="C53" s="16"/>
      <c r="D53" s="15"/>
      <c r="E53" s="12"/>
      <c r="F53" s="12"/>
      <c r="G53" s="15"/>
      <c r="H53" s="15"/>
      <c r="I53" s="15"/>
    </row>
    <row r="54" spans="3:9" ht="12.75">
      <c r="C54" s="16"/>
      <c r="D54" s="15"/>
      <c r="E54" s="12"/>
      <c r="F54" s="12"/>
      <c r="G54" s="15"/>
      <c r="H54" s="15"/>
      <c r="I54" s="15"/>
    </row>
    <row r="55" spans="3:9" ht="12.75">
      <c r="C55" s="16"/>
      <c r="D55" s="15"/>
      <c r="E55" s="12"/>
      <c r="F55" s="12"/>
      <c r="G55" s="15"/>
      <c r="H55" s="15"/>
      <c r="I55" s="15"/>
    </row>
    <row r="56" spans="3:9" ht="12.75">
      <c r="C56" s="16"/>
      <c r="D56" s="15"/>
      <c r="E56" s="12"/>
      <c r="F56" s="12"/>
      <c r="G56" s="15"/>
      <c r="H56" s="15"/>
      <c r="I56" s="15"/>
    </row>
    <row r="57" spans="3:9" ht="12.75">
      <c r="C57" s="16"/>
      <c r="D57" s="15"/>
      <c r="E57" s="12"/>
      <c r="F57" s="12"/>
      <c r="G57" s="15"/>
      <c r="H57" s="15"/>
      <c r="I57" s="15"/>
    </row>
    <row r="58" spans="3:9" ht="12.75">
      <c r="C58" s="16"/>
      <c r="D58" s="15"/>
      <c r="E58" s="12"/>
      <c r="F58" s="12"/>
      <c r="G58" s="15"/>
      <c r="H58" s="15"/>
      <c r="I58" s="15"/>
    </row>
    <row r="59" spans="3:9" ht="12.75">
      <c r="C59" s="16"/>
      <c r="D59" s="15"/>
      <c r="E59" s="12"/>
      <c r="F59" s="12"/>
      <c r="G59" s="15"/>
      <c r="H59" s="15"/>
      <c r="I59" s="15"/>
    </row>
    <row r="60" spans="3:9" ht="12.75">
      <c r="C60" s="16"/>
      <c r="D60" s="15"/>
      <c r="E60" s="12"/>
      <c r="F60" s="12"/>
      <c r="G60" s="15"/>
      <c r="H60" s="15"/>
      <c r="I60" s="15"/>
    </row>
    <row r="61" spans="3:9" ht="12.75">
      <c r="C61" s="16"/>
      <c r="D61" s="15"/>
      <c r="E61" s="12"/>
      <c r="F61" s="12"/>
      <c r="G61" s="15"/>
      <c r="H61" s="15"/>
      <c r="I61" s="15"/>
    </row>
    <row r="62" spans="3:9" ht="12.75">
      <c r="C62" s="16"/>
      <c r="D62" s="15"/>
      <c r="E62" s="12"/>
      <c r="F62" s="12"/>
      <c r="G62" s="15"/>
      <c r="H62" s="15"/>
      <c r="I62" s="15"/>
    </row>
    <row r="63" spans="3:9" ht="12.75">
      <c r="C63" s="16"/>
      <c r="D63" s="15"/>
      <c r="E63" s="12"/>
      <c r="F63" s="12"/>
      <c r="G63" s="15"/>
      <c r="H63" s="15"/>
      <c r="I63" s="15"/>
    </row>
    <row r="64" spans="3:9" ht="12.75">
      <c r="C64" s="16"/>
      <c r="D64" s="15"/>
      <c r="E64" s="12"/>
      <c r="F64" s="12"/>
      <c r="G64" s="15"/>
      <c r="H64" s="15"/>
      <c r="I64" s="15"/>
    </row>
    <row r="65" spans="3:9" ht="12.75">
      <c r="C65" s="16"/>
      <c r="D65" s="15"/>
      <c r="E65" s="12"/>
      <c r="F65" s="12"/>
      <c r="G65" s="15"/>
      <c r="H65" s="15"/>
      <c r="I65" s="15"/>
    </row>
    <row r="66" spans="3:9" ht="12.75">
      <c r="C66" s="16"/>
      <c r="D66" s="15"/>
      <c r="E66" s="12"/>
      <c r="F66" s="15"/>
      <c r="G66" s="15"/>
      <c r="H66" s="15"/>
      <c r="I66" s="15"/>
    </row>
    <row r="67" spans="3:9" ht="12.75">
      <c r="C67" s="16"/>
      <c r="D67" s="15"/>
      <c r="E67" s="12"/>
      <c r="F67" s="15"/>
      <c r="G67" s="15"/>
      <c r="H67" s="15"/>
      <c r="I67" s="15"/>
    </row>
    <row r="68" spans="3:9" ht="12.75">
      <c r="C68" s="16"/>
      <c r="D68" s="15"/>
      <c r="E68" s="12"/>
      <c r="F68" s="15"/>
      <c r="G68" s="15"/>
      <c r="H68" s="15"/>
      <c r="I68" s="15"/>
    </row>
    <row r="69" spans="3:9" ht="12.75">
      <c r="C69" s="16"/>
      <c r="D69" s="15"/>
      <c r="E69" s="12"/>
      <c r="F69" s="15"/>
      <c r="G69" s="15"/>
      <c r="H69" s="15"/>
      <c r="I69" s="15"/>
    </row>
    <row r="70" spans="3:9" ht="12.75">
      <c r="C70" s="16"/>
      <c r="D70" s="15"/>
      <c r="E70" s="12"/>
      <c r="F70" s="15"/>
      <c r="G70" s="15"/>
      <c r="H70" s="15"/>
      <c r="I70" s="15"/>
    </row>
    <row r="71" spans="3:9" ht="12.75">
      <c r="C71" s="16"/>
      <c r="D71" s="15"/>
      <c r="E71" s="12"/>
      <c r="F71" s="15"/>
      <c r="G71" s="15"/>
      <c r="H71" s="15"/>
      <c r="I71" s="15"/>
    </row>
    <row r="72" spans="3:9" ht="12.75">
      <c r="C72" s="16"/>
      <c r="D72" s="15"/>
      <c r="E72" s="12"/>
      <c r="F72" s="15"/>
      <c r="G72" s="15"/>
      <c r="H72" s="15"/>
      <c r="I72" s="15"/>
    </row>
    <row r="73" spans="3:9" ht="12.75">
      <c r="C73" s="16"/>
      <c r="D73" s="15"/>
      <c r="E73" s="12"/>
      <c r="F73" s="15"/>
      <c r="G73" s="15"/>
      <c r="H73" s="15"/>
      <c r="I73" s="15"/>
    </row>
    <row r="74" spans="3:9" ht="12.75">
      <c r="C74" s="16"/>
      <c r="D74" s="15"/>
      <c r="E74" s="12"/>
      <c r="F74" s="15"/>
      <c r="G74" s="15"/>
      <c r="H74" s="15"/>
      <c r="I74" s="15"/>
    </row>
    <row r="75" spans="3:9" ht="12.75">
      <c r="C75" s="16"/>
      <c r="D75" s="15"/>
      <c r="E75" s="12"/>
      <c r="F75" s="15"/>
      <c r="G75" s="15"/>
      <c r="H75" s="15"/>
      <c r="I75" s="15"/>
    </row>
  </sheetData>
  <mergeCells count="1">
    <mergeCell ref="A47:I47"/>
  </mergeCells>
  <printOptions/>
  <pageMargins left="0.21" right="0.19" top="0.65" bottom="0.55" header="0.5" footer="0.26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">
      <selection activeCell="A56" sqref="A56:E56"/>
    </sheetView>
  </sheetViews>
  <sheetFormatPr defaultColWidth="9.140625" defaultRowHeight="12.75"/>
  <cols>
    <col min="1" max="1" width="49.7109375" style="5" customWidth="1"/>
    <col min="2" max="2" width="7.8515625" style="3" customWidth="1"/>
    <col min="3" max="3" width="16.28125" style="5" customWidth="1"/>
    <col min="4" max="4" width="5.00390625" style="10" customWidth="1"/>
    <col min="5" max="5" width="16.28125" style="5" customWidth="1"/>
    <col min="6" max="16384" width="9.140625" style="5" customWidth="1"/>
  </cols>
  <sheetData>
    <row r="1" spans="1:2" ht="15.75">
      <c r="A1" s="1" t="s">
        <v>15</v>
      </c>
      <c r="B1" s="52"/>
    </row>
    <row r="3" spans="1:2" ht="12.75">
      <c r="A3" s="2" t="s">
        <v>41</v>
      </c>
      <c r="B3" s="50"/>
    </row>
    <row r="4" spans="1:5" ht="12.75">
      <c r="A4" s="2"/>
      <c r="B4" s="50"/>
      <c r="C4" s="11"/>
      <c r="E4" s="11"/>
    </row>
    <row r="5" spans="3:5" ht="12.75">
      <c r="C5" s="4" t="s">
        <v>18</v>
      </c>
      <c r="D5" s="4"/>
      <c r="E5" s="4" t="s">
        <v>18</v>
      </c>
    </row>
    <row r="6" spans="3:5" ht="12.75">
      <c r="C6" s="39" t="s">
        <v>111</v>
      </c>
      <c r="D6" s="6"/>
      <c r="E6" s="39" t="s">
        <v>110</v>
      </c>
    </row>
    <row r="7" spans="3:5" ht="12.75">
      <c r="C7" s="9" t="s">
        <v>22</v>
      </c>
      <c r="D7" s="6"/>
      <c r="E7" s="9" t="s">
        <v>123</v>
      </c>
    </row>
    <row r="8" spans="2:5" ht="12.75">
      <c r="B8" s="3" t="s">
        <v>23</v>
      </c>
      <c r="C8" s="4" t="s">
        <v>1</v>
      </c>
      <c r="D8" s="4"/>
      <c r="E8" s="4" t="s">
        <v>1</v>
      </c>
    </row>
    <row r="9" spans="1:5" ht="12.75">
      <c r="A9" s="5" t="s">
        <v>49</v>
      </c>
      <c r="C9" s="10"/>
      <c r="E9" s="10"/>
    </row>
    <row r="10" spans="1:5" ht="12.75">
      <c r="A10" s="5" t="s">
        <v>5</v>
      </c>
      <c r="C10" s="10"/>
      <c r="E10" s="10"/>
    </row>
    <row r="11" spans="1:5" ht="12.75">
      <c r="A11" s="5" t="s">
        <v>59</v>
      </c>
      <c r="B11" s="3">
        <v>9</v>
      </c>
      <c r="C11" s="29">
        <v>40592</v>
      </c>
      <c r="D11" s="12"/>
      <c r="E11" s="29">
        <v>41405</v>
      </c>
    </row>
    <row r="12" spans="1:5" ht="12.75">
      <c r="A12" s="5" t="s">
        <v>90</v>
      </c>
      <c r="C12" s="48">
        <v>15161</v>
      </c>
      <c r="D12" s="12"/>
      <c r="E12" s="30">
        <v>15261</v>
      </c>
    </row>
    <row r="13" spans="3:5" ht="12.75">
      <c r="C13" s="41">
        <f>SUM(C11:C12)</f>
        <v>55753</v>
      </c>
      <c r="D13" s="12"/>
      <c r="E13" s="41">
        <f>SUM(E11:E12)</f>
        <v>56666</v>
      </c>
    </row>
    <row r="14" spans="3:5" ht="12.75">
      <c r="C14" s="13"/>
      <c r="D14" s="12"/>
      <c r="E14" s="13"/>
    </row>
    <row r="15" spans="1:5" ht="12.75">
      <c r="A15" s="5" t="s">
        <v>6</v>
      </c>
      <c r="C15" s="13"/>
      <c r="D15" s="12"/>
      <c r="E15" s="13"/>
    </row>
    <row r="16" spans="1:5" ht="12.75">
      <c r="A16" s="5" t="s">
        <v>65</v>
      </c>
      <c r="C16" s="29">
        <v>20630</v>
      </c>
      <c r="D16" s="12"/>
      <c r="E16" s="29">
        <v>20619</v>
      </c>
    </row>
    <row r="17" spans="1:5" ht="12.75">
      <c r="A17" s="5" t="s">
        <v>56</v>
      </c>
      <c r="C17" s="30">
        <f>20759</f>
        <v>20759</v>
      </c>
      <c r="D17" s="12"/>
      <c r="E17" s="30">
        <v>22635</v>
      </c>
    </row>
    <row r="18" spans="1:5" ht="12.75">
      <c r="A18" s="5" t="s">
        <v>55</v>
      </c>
      <c r="C18" s="30">
        <f>6712+1000</f>
        <v>7712</v>
      </c>
      <c r="D18" s="12"/>
      <c r="E18" s="30">
        <f>7545</f>
        <v>7545</v>
      </c>
    </row>
    <row r="19" spans="1:5" ht="12.75">
      <c r="A19" s="5" t="s">
        <v>57</v>
      </c>
      <c r="C19" s="30">
        <v>1301</v>
      </c>
      <c r="D19" s="12"/>
      <c r="E19" s="30">
        <v>1453</v>
      </c>
    </row>
    <row r="20" spans="1:5" ht="12.75">
      <c r="A20" s="5" t="s">
        <v>58</v>
      </c>
      <c r="C20" s="30">
        <f>356+60</f>
        <v>416</v>
      </c>
      <c r="D20" s="12"/>
      <c r="E20" s="30">
        <v>350</v>
      </c>
    </row>
    <row r="21" spans="3:5" ht="15" customHeight="1">
      <c r="C21" s="32">
        <f>SUM(C16:C20)</f>
        <v>50818</v>
      </c>
      <c r="D21" s="12"/>
      <c r="E21" s="32">
        <f>SUM(E16:E20)</f>
        <v>52602</v>
      </c>
    </row>
    <row r="22" spans="3:6" ht="15" customHeight="1">
      <c r="C22" s="36"/>
      <c r="D22" s="12"/>
      <c r="E22" s="36"/>
      <c r="F22" s="10"/>
    </row>
    <row r="23" spans="1:6" ht="15" customHeight="1" thickBot="1">
      <c r="A23" s="5" t="s">
        <v>50</v>
      </c>
      <c r="C23" s="47">
        <f>+C21+C13</f>
        <v>106571</v>
      </c>
      <c r="D23" s="12"/>
      <c r="E23" s="47">
        <f>+E21+E13</f>
        <v>109268</v>
      </c>
      <c r="F23" s="10"/>
    </row>
    <row r="24" spans="3:5" ht="12.75">
      <c r="C24" s="12"/>
      <c r="D24" s="12"/>
      <c r="E24" s="12"/>
    </row>
    <row r="25" spans="1:5" ht="12.75">
      <c r="A25" s="5" t="s">
        <v>52</v>
      </c>
      <c r="C25" s="12"/>
      <c r="D25" s="12"/>
      <c r="E25" s="12"/>
    </row>
    <row r="26" spans="1:5" ht="12.75">
      <c r="A26" s="5" t="s">
        <v>53</v>
      </c>
      <c r="C26" s="12"/>
      <c r="D26" s="12"/>
      <c r="E26" s="12"/>
    </row>
    <row r="27" spans="1:5" ht="12.75">
      <c r="A27" s="5" t="s">
        <v>16</v>
      </c>
      <c r="C27" s="32">
        <f>equity!B38</f>
        <v>73578</v>
      </c>
      <c r="D27" s="12"/>
      <c r="E27" s="32">
        <v>73578</v>
      </c>
    </row>
    <row r="28" spans="1:5" ht="12.75">
      <c r="A28" s="5" t="s">
        <v>26</v>
      </c>
      <c r="C28" s="33">
        <f>equity!D38</f>
        <v>5097</v>
      </c>
      <c r="D28" s="12"/>
      <c r="E28" s="33">
        <v>5097</v>
      </c>
    </row>
    <row r="29" spans="1:5" ht="12.75">
      <c r="A29" s="5" t="s">
        <v>103</v>
      </c>
      <c r="C29" s="33">
        <f>-14561-C30</f>
        <v>-18246</v>
      </c>
      <c r="D29" s="12"/>
      <c r="E29" s="33">
        <f>-16739</f>
        <v>-16739</v>
      </c>
    </row>
    <row r="30" spans="1:5" ht="12.75">
      <c r="A30" s="5" t="s">
        <v>7</v>
      </c>
      <c r="C30" s="42">
        <f>equity!F38</f>
        <v>3685</v>
      </c>
      <c r="D30" s="12"/>
      <c r="E30" s="42">
        <v>3685</v>
      </c>
    </row>
    <row r="31" spans="1:5" ht="12.75">
      <c r="A31" s="5" t="s">
        <v>54</v>
      </c>
      <c r="C31" s="42">
        <f>SUM(C27:C30)</f>
        <v>64114</v>
      </c>
      <c r="D31" s="12"/>
      <c r="E31" s="42">
        <f>SUM(E27:E30)</f>
        <v>65621</v>
      </c>
    </row>
    <row r="32" spans="3:5" ht="12.75">
      <c r="C32" s="12"/>
      <c r="D32" s="12"/>
      <c r="E32" s="12"/>
    </row>
    <row r="33" spans="1:5" ht="12.75">
      <c r="A33" s="5" t="s">
        <v>25</v>
      </c>
      <c r="C33" s="12"/>
      <c r="D33" s="12"/>
      <c r="E33" s="12"/>
    </row>
    <row r="34" spans="1:5" ht="12.75">
      <c r="A34" s="5" t="s">
        <v>24</v>
      </c>
      <c r="B34" s="3">
        <v>23</v>
      </c>
      <c r="C34" s="32">
        <f>23661+516</f>
        <v>24177</v>
      </c>
      <c r="D34" s="12"/>
      <c r="E34" s="32">
        <v>25267</v>
      </c>
    </row>
    <row r="35" spans="1:5" ht="12.75">
      <c r="A35" s="5" t="s">
        <v>17</v>
      </c>
      <c r="C35" s="33">
        <v>610</v>
      </c>
      <c r="D35" s="12"/>
      <c r="E35" s="33">
        <v>610</v>
      </c>
    </row>
    <row r="36" spans="1:5" ht="12.75">
      <c r="A36" s="5" t="s">
        <v>39</v>
      </c>
      <c r="C36" s="43">
        <v>0</v>
      </c>
      <c r="D36" s="12"/>
      <c r="E36" s="43">
        <v>0</v>
      </c>
    </row>
    <row r="37" spans="3:5" ht="12.75">
      <c r="C37" s="42">
        <f>SUM(C34:C36)</f>
        <v>24787</v>
      </c>
      <c r="D37" s="12"/>
      <c r="E37" s="42">
        <f>SUM(E34:E36)</f>
        <v>25877</v>
      </c>
    </row>
    <row r="38" spans="3:5" ht="12.75">
      <c r="C38" s="12"/>
      <c r="D38" s="12"/>
      <c r="E38" s="12"/>
    </row>
    <row r="39" spans="1:5" ht="12.75">
      <c r="A39" s="5" t="s">
        <v>51</v>
      </c>
      <c r="C39" s="12"/>
      <c r="D39" s="12"/>
      <c r="E39" s="12"/>
    </row>
    <row r="40" spans="1:5" ht="12.75">
      <c r="A40" s="5" t="s">
        <v>24</v>
      </c>
      <c r="B40" s="3">
        <v>23</v>
      </c>
      <c r="C40" s="32">
        <v>6279</v>
      </c>
      <c r="D40" s="12"/>
      <c r="E40" s="32">
        <v>5735</v>
      </c>
    </row>
    <row r="41" spans="1:8" ht="12.75">
      <c r="A41" s="5" t="s">
        <v>60</v>
      </c>
      <c r="C41" s="33">
        <v>5865</v>
      </c>
      <c r="D41" s="12"/>
      <c r="E41" s="33">
        <v>7411</v>
      </c>
      <c r="H41" s="10"/>
    </row>
    <row r="42" spans="1:5" ht="12.75">
      <c r="A42" s="5" t="s">
        <v>61</v>
      </c>
      <c r="C42" s="33">
        <f>4526+1000</f>
        <v>5526</v>
      </c>
      <c r="D42" s="12"/>
      <c r="E42" s="33">
        <v>4624</v>
      </c>
    </row>
    <row r="43" spans="1:5" ht="12.75">
      <c r="A43" s="5" t="s">
        <v>62</v>
      </c>
      <c r="C43" s="43">
        <v>0</v>
      </c>
      <c r="D43" s="12"/>
      <c r="E43" s="43">
        <v>0</v>
      </c>
    </row>
    <row r="44" spans="3:5" ht="15" customHeight="1">
      <c r="C44" s="42">
        <f>SUM(C40:C43)</f>
        <v>17670</v>
      </c>
      <c r="D44" s="12"/>
      <c r="E44" s="42">
        <f>SUM(E40:E43)</f>
        <v>17770</v>
      </c>
    </row>
    <row r="45" spans="1:5" ht="12.75">
      <c r="A45" s="5" t="s">
        <v>63</v>
      </c>
      <c r="C45" s="31">
        <f>+C44+C37</f>
        <v>42457</v>
      </c>
      <c r="D45" s="12"/>
      <c r="E45" s="31">
        <f>+E44+E37</f>
        <v>43647</v>
      </c>
    </row>
    <row r="46" spans="3:6" ht="12.75">
      <c r="C46" s="36"/>
      <c r="D46" s="12"/>
      <c r="E46" s="36"/>
      <c r="F46" s="10"/>
    </row>
    <row r="47" spans="1:6" ht="13.5" thickBot="1">
      <c r="A47" s="5" t="s">
        <v>64</v>
      </c>
      <c r="C47" s="47">
        <f>+C45+C31</f>
        <v>106571</v>
      </c>
      <c r="D47" s="12"/>
      <c r="E47" s="47">
        <f>+E45+E31</f>
        <v>109268</v>
      </c>
      <c r="F47" s="10"/>
    </row>
    <row r="50" spans="1:5" ht="13.5" thickBot="1">
      <c r="A50" s="5" t="s">
        <v>47</v>
      </c>
      <c r="C50" s="21">
        <f>(C23-C45)/C27</f>
        <v>0.8713745956671831</v>
      </c>
      <c r="D50" s="13"/>
      <c r="E50" s="21">
        <f>(E23-E45)/E27</f>
        <v>0.8918562613824784</v>
      </c>
    </row>
    <row r="51" spans="3:5" ht="13.5" thickTop="1">
      <c r="C51" s="12"/>
      <c r="D51" s="12"/>
      <c r="E51" s="12"/>
    </row>
    <row r="52" spans="1:5" ht="12.75">
      <c r="A52" s="5" t="s">
        <v>19</v>
      </c>
      <c r="C52" s="15"/>
      <c r="D52" s="12"/>
      <c r="E52" s="15"/>
    </row>
    <row r="53" spans="1:5" ht="12.75">
      <c r="A53" s="5" t="s">
        <v>112</v>
      </c>
      <c r="C53" s="15"/>
      <c r="D53" s="12"/>
      <c r="E53" s="15"/>
    </row>
    <row r="54" spans="3:5" ht="12.75">
      <c r="C54" s="15"/>
      <c r="D54" s="12"/>
      <c r="E54" s="15"/>
    </row>
    <row r="55" spans="1:5" ht="12.75">
      <c r="A55" s="10"/>
      <c r="B55" s="4"/>
      <c r="C55" s="12"/>
      <c r="D55" s="12"/>
      <c r="E55" s="12"/>
    </row>
    <row r="56" spans="1:5" ht="15.75" customHeight="1">
      <c r="A56" s="64">
        <v>2</v>
      </c>
      <c r="B56" s="64"/>
      <c r="C56" s="64"/>
      <c r="D56" s="64"/>
      <c r="E56" s="64"/>
    </row>
    <row r="57" spans="3:5" ht="12.75">
      <c r="C57" s="15"/>
      <c r="D57" s="12"/>
      <c r="E57" s="15"/>
    </row>
    <row r="58" spans="3:5" ht="12.75">
      <c r="C58" s="15"/>
      <c r="D58" s="12"/>
      <c r="E58" s="15"/>
    </row>
    <row r="59" spans="3:5" ht="12.75">
      <c r="C59" s="15"/>
      <c r="D59" s="12"/>
      <c r="E59" s="15"/>
    </row>
    <row r="60" spans="3:5" ht="12.75">
      <c r="C60" s="15"/>
      <c r="D60" s="12"/>
      <c r="E60" s="15"/>
    </row>
  </sheetData>
  <mergeCells count="1">
    <mergeCell ref="A56:E56"/>
  </mergeCells>
  <printOptions/>
  <pageMargins left="0.47" right="0.58" top="0.28" bottom="0.17" header="0.15" footer="0.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D45" sqref="D45"/>
    </sheetView>
  </sheetViews>
  <sheetFormatPr defaultColWidth="9.140625" defaultRowHeight="12.75"/>
  <cols>
    <col min="1" max="1" width="31.140625" style="5" customWidth="1"/>
    <col min="2" max="2" width="10.57421875" style="5" bestFit="1" customWidth="1"/>
    <col min="3" max="3" width="1.7109375" style="5" customWidth="1"/>
    <col min="4" max="4" width="9.421875" style="5" bestFit="1" customWidth="1"/>
    <col min="5" max="5" width="1.7109375" style="5" customWidth="1"/>
    <col min="6" max="6" width="12.7109375" style="5" customWidth="1"/>
    <col min="7" max="7" width="1.7109375" style="5" customWidth="1"/>
    <col min="8" max="8" width="15.57421875" style="5" customWidth="1"/>
    <col min="9" max="9" width="1.8515625" style="5" customWidth="1"/>
    <col min="10" max="10" width="12.421875" style="5" customWidth="1"/>
    <col min="11" max="16384" width="9.140625" style="5" customWidth="1"/>
  </cols>
  <sheetData>
    <row r="1" ht="15.75">
      <c r="A1" s="1" t="s">
        <v>15</v>
      </c>
    </row>
    <row r="3" ht="12.75">
      <c r="A3" s="2" t="s">
        <v>11</v>
      </c>
    </row>
    <row r="4" ht="12.75">
      <c r="A4" s="2"/>
    </row>
    <row r="6" ht="12.75">
      <c r="H6" s="3" t="s">
        <v>29</v>
      </c>
    </row>
    <row r="7" ht="12.75">
      <c r="H7" s="3" t="s">
        <v>106</v>
      </c>
    </row>
    <row r="8" spans="4:10" ht="12.75">
      <c r="D8" s="65" t="s">
        <v>27</v>
      </c>
      <c r="E8" s="65"/>
      <c r="F8" s="65"/>
      <c r="G8" s="10"/>
      <c r="H8" s="4" t="s">
        <v>95</v>
      </c>
      <c r="I8" s="10"/>
      <c r="J8" s="4"/>
    </row>
    <row r="9" spans="2:10" ht="12.75">
      <c r="B9" s="3" t="s">
        <v>30</v>
      </c>
      <c r="D9" s="3" t="s">
        <v>30</v>
      </c>
      <c r="F9" s="3" t="s">
        <v>28</v>
      </c>
      <c r="G9" s="10"/>
      <c r="H9" s="4" t="s">
        <v>107</v>
      </c>
      <c r="I9" s="10"/>
      <c r="J9" s="4"/>
    </row>
    <row r="10" spans="2:10" ht="12.75">
      <c r="B10" s="7" t="s">
        <v>97</v>
      </c>
      <c r="C10" s="10"/>
      <c r="D10" s="7" t="s">
        <v>96</v>
      </c>
      <c r="E10" s="10"/>
      <c r="F10" s="7" t="s">
        <v>102</v>
      </c>
      <c r="H10" s="7" t="s">
        <v>94</v>
      </c>
      <c r="J10" s="7" t="s">
        <v>8</v>
      </c>
    </row>
    <row r="11" spans="2:10" ht="12.75">
      <c r="B11" s="3" t="s">
        <v>1</v>
      </c>
      <c r="D11" s="3" t="s">
        <v>1</v>
      </c>
      <c r="F11" s="3" t="s">
        <v>1</v>
      </c>
      <c r="H11" s="3" t="s">
        <v>1</v>
      </c>
      <c r="J11" s="3" t="s">
        <v>1</v>
      </c>
    </row>
    <row r="12" spans="2:10" ht="12.75" hidden="1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 hidden="1">
      <c r="A13" s="5" t="s">
        <v>34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 hidden="1">
      <c r="A14" s="17" t="s">
        <v>31</v>
      </c>
      <c r="B14" s="15">
        <v>18000</v>
      </c>
      <c r="C14" s="15"/>
      <c r="D14" s="18">
        <v>0</v>
      </c>
      <c r="E14" s="15"/>
      <c r="F14" s="15">
        <v>11388</v>
      </c>
      <c r="G14" s="15"/>
      <c r="H14" s="15">
        <v>18434</v>
      </c>
      <c r="I14" s="15"/>
      <c r="J14" s="15">
        <f>SUM(B14:I14)</f>
        <v>47822</v>
      </c>
    </row>
    <row r="15" spans="1:10" ht="12.75" hidden="1">
      <c r="A15" s="17" t="s">
        <v>32</v>
      </c>
      <c r="B15" s="14"/>
      <c r="C15" s="15"/>
      <c r="D15" s="20"/>
      <c r="E15" s="15"/>
      <c r="F15" s="14">
        <v>-610</v>
      </c>
      <c r="G15" s="15"/>
      <c r="H15" s="14"/>
      <c r="I15" s="15"/>
      <c r="J15" s="14">
        <f>SUM(B15:I15)</f>
        <v>-610</v>
      </c>
    </row>
    <row r="16" spans="1:10" ht="12.75" hidden="1">
      <c r="A16" s="5" t="s">
        <v>33</v>
      </c>
      <c r="B16" s="15">
        <f>SUM(B14:B15)</f>
        <v>18000</v>
      </c>
      <c r="C16" s="15"/>
      <c r="D16" s="18">
        <f>SUM(D14:D15)</f>
        <v>0</v>
      </c>
      <c r="E16" s="15"/>
      <c r="F16" s="15">
        <f>SUM(F14:F15)</f>
        <v>10778</v>
      </c>
      <c r="G16" s="15"/>
      <c r="H16" s="15">
        <f>SUM(H14:H15)</f>
        <v>18434</v>
      </c>
      <c r="I16" s="15"/>
      <c r="J16" s="15">
        <f>SUM(J14:J15)</f>
        <v>47212</v>
      </c>
    </row>
    <row r="17" spans="2:10" ht="12.75" hidden="1"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 hidden="1">
      <c r="A18" s="17" t="s">
        <v>36</v>
      </c>
      <c r="B18" s="15">
        <v>22500</v>
      </c>
      <c r="C18" s="15"/>
      <c r="D18" s="15"/>
      <c r="E18" s="15"/>
      <c r="F18" s="15">
        <v>-7093</v>
      </c>
      <c r="G18" s="15"/>
      <c r="H18" s="15">
        <v>-15407</v>
      </c>
      <c r="I18" s="15"/>
      <c r="J18" s="19">
        <f>SUM(B18:I18)</f>
        <v>0</v>
      </c>
    </row>
    <row r="19" spans="1:10" ht="12.75" hidden="1">
      <c r="A19" s="17" t="s">
        <v>35</v>
      </c>
      <c r="B19" s="15">
        <v>28597</v>
      </c>
      <c r="C19" s="15"/>
      <c r="D19" s="15">
        <v>5144</v>
      </c>
      <c r="E19" s="15"/>
      <c r="F19" s="15"/>
      <c r="G19" s="15"/>
      <c r="H19" s="15"/>
      <c r="I19" s="15"/>
      <c r="J19" s="16">
        <f>SUM(B19:I19)</f>
        <v>33741</v>
      </c>
    </row>
    <row r="20" spans="1:10" ht="12.75" hidden="1">
      <c r="A20" s="17" t="s">
        <v>37</v>
      </c>
      <c r="B20" s="15"/>
      <c r="C20" s="15"/>
      <c r="D20" s="15">
        <v>-786</v>
      </c>
      <c r="E20" s="15"/>
      <c r="F20" s="15"/>
      <c r="G20" s="15"/>
      <c r="H20" s="15"/>
      <c r="I20" s="15"/>
      <c r="J20" s="16">
        <f>SUM(B20:I20)</f>
        <v>-786</v>
      </c>
    </row>
    <row r="21" spans="1:10" ht="12.75" hidden="1">
      <c r="A21" s="17" t="s">
        <v>38</v>
      </c>
      <c r="B21" s="15"/>
      <c r="C21" s="15"/>
      <c r="D21" s="15"/>
      <c r="E21" s="15"/>
      <c r="F21" s="15"/>
      <c r="G21" s="15"/>
      <c r="H21" s="16">
        <v>362</v>
      </c>
      <c r="I21" s="16"/>
      <c r="J21" s="16">
        <f>SUM(B21:I21)</f>
        <v>362</v>
      </c>
    </row>
    <row r="22" spans="2:10" ht="12.75" hidden="1">
      <c r="B22" s="14"/>
      <c r="C22" s="15"/>
      <c r="D22" s="14"/>
      <c r="E22" s="15"/>
      <c r="F22" s="14"/>
      <c r="G22" s="15"/>
      <c r="H22" s="14"/>
      <c r="I22" s="15"/>
      <c r="J22" s="14"/>
    </row>
    <row r="23" spans="2:10" ht="12.75" hidden="1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5" t="s">
        <v>113</v>
      </c>
      <c r="B25" s="15">
        <v>73578</v>
      </c>
      <c r="C25" s="15"/>
      <c r="D25" s="15">
        <v>5097</v>
      </c>
      <c r="E25" s="15"/>
      <c r="F25" s="15">
        <v>3685</v>
      </c>
      <c r="G25" s="15"/>
      <c r="H25" s="15">
        <v>-970</v>
      </c>
      <c r="I25" s="15"/>
      <c r="J25" s="15">
        <f>SUM(B25:H25)</f>
        <v>81390</v>
      </c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7" t="s">
        <v>91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7" t="s">
        <v>92</v>
      </c>
      <c r="B28" s="15"/>
      <c r="C28" s="15"/>
      <c r="D28" s="15"/>
      <c r="E28" s="15"/>
      <c r="F28" s="15"/>
      <c r="G28" s="15"/>
      <c r="H28" s="12"/>
      <c r="I28" s="12"/>
      <c r="J28" s="12"/>
    </row>
    <row r="29" spans="1:10" ht="12.75">
      <c r="A29" s="17" t="s">
        <v>93</v>
      </c>
      <c r="B29" s="15"/>
      <c r="C29" s="15"/>
      <c r="D29" s="15"/>
      <c r="E29" s="15"/>
      <c r="F29" s="15"/>
      <c r="G29" s="15"/>
      <c r="H29" s="12">
        <v>-15769</v>
      </c>
      <c r="I29" s="12"/>
      <c r="J29" s="12">
        <f>+H29</f>
        <v>-15769</v>
      </c>
    </row>
    <row r="30" spans="2:10" ht="12.75">
      <c r="B30" s="14"/>
      <c r="C30" s="15"/>
      <c r="D30" s="14"/>
      <c r="E30" s="15"/>
      <c r="F30" s="14"/>
      <c r="G30" s="15"/>
      <c r="H30" s="14"/>
      <c r="I30" s="15"/>
      <c r="J30" s="14"/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5" t="s">
        <v>114</v>
      </c>
      <c r="B32" s="15">
        <f>SUM(B25:B30)</f>
        <v>73578</v>
      </c>
      <c r="C32" s="15"/>
      <c r="D32" s="15">
        <f>SUM(D25:D30)</f>
        <v>5097</v>
      </c>
      <c r="E32" s="15"/>
      <c r="F32" s="15">
        <f>SUM(F25:F30)</f>
        <v>3685</v>
      </c>
      <c r="G32" s="15"/>
      <c r="H32" s="15">
        <f>SUM(H25:H30)</f>
        <v>-16739</v>
      </c>
      <c r="I32" s="15"/>
      <c r="J32" s="15">
        <f>SUM(J25:J30)</f>
        <v>65621</v>
      </c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7" t="s">
        <v>98</v>
      </c>
      <c r="B34" s="12"/>
      <c r="C34" s="15"/>
      <c r="D34" s="12"/>
      <c r="E34" s="15"/>
      <c r="F34" s="12"/>
      <c r="G34" s="15"/>
      <c r="H34" s="12"/>
      <c r="I34" s="15"/>
      <c r="J34" s="15"/>
    </row>
    <row r="35" spans="1:10" ht="12.75">
      <c r="A35" s="17" t="s">
        <v>92</v>
      </c>
      <c r="B35" s="12"/>
      <c r="C35" s="15"/>
      <c r="D35" s="12"/>
      <c r="E35" s="15"/>
      <c r="F35" s="12"/>
      <c r="G35" s="15"/>
      <c r="H35" s="12"/>
      <c r="I35" s="15"/>
      <c r="J35" s="12"/>
    </row>
    <row r="36" spans="1:10" ht="12.75">
      <c r="A36" s="17" t="s">
        <v>99</v>
      </c>
      <c r="B36" s="12"/>
      <c r="C36" s="15"/>
      <c r="D36" s="12"/>
      <c r="E36" s="15"/>
      <c r="F36" s="12"/>
      <c r="G36" s="15"/>
      <c r="H36" s="12">
        <f>+'Income '!G24</f>
        <v>-1507</v>
      </c>
      <c r="I36" s="15"/>
      <c r="J36" s="15">
        <f>SUM(H36:I36)</f>
        <v>-1507</v>
      </c>
    </row>
    <row r="37" spans="1:10" ht="12.75">
      <c r="A37" s="17"/>
      <c r="B37" s="12"/>
      <c r="C37" s="15"/>
      <c r="D37" s="12"/>
      <c r="E37" s="15"/>
      <c r="F37" s="12"/>
      <c r="G37" s="15"/>
      <c r="H37" s="12"/>
      <c r="I37" s="15"/>
      <c r="J37" s="12"/>
    </row>
    <row r="38" spans="1:10" ht="12.75">
      <c r="A38" s="5" t="s">
        <v>115</v>
      </c>
      <c r="B38" s="36">
        <f>SUM(B32:B37)</f>
        <v>73578</v>
      </c>
      <c r="C38" s="15"/>
      <c r="D38" s="36">
        <f>SUM(D32:D37)</f>
        <v>5097</v>
      </c>
      <c r="E38" s="15"/>
      <c r="F38" s="36">
        <f>SUM(F32:F37)</f>
        <v>3685</v>
      </c>
      <c r="G38" s="15"/>
      <c r="H38" s="36">
        <f>SUM(H32:H37)</f>
        <v>-18246</v>
      </c>
      <c r="I38" s="15"/>
      <c r="J38" s="36">
        <f>SUM(J32:J37)</f>
        <v>64114</v>
      </c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2.75"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ht="12.75">
      <c r="A42" s="5" t="s">
        <v>21</v>
      </c>
    </row>
    <row r="43" ht="12.75">
      <c r="A43" s="5" t="s">
        <v>116</v>
      </c>
    </row>
    <row r="65" spans="1:10" ht="12.7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8" customHeight="1">
      <c r="A66" s="66">
        <v>3</v>
      </c>
      <c r="B66" s="66"/>
      <c r="C66" s="66"/>
      <c r="D66" s="66"/>
      <c r="E66" s="66"/>
      <c r="F66" s="66"/>
      <c r="G66" s="66"/>
      <c r="H66" s="66"/>
      <c r="I66" s="66"/>
      <c r="J66" s="66"/>
    </row>
  </sheetData>
  <mergeCells count="2">
    <mergeCell ref="D8:F8"/>
    <mergeCell ref="A66:J66"/>
  </mergeCells>
  <printOptions/>
  <pageMargins left="0.47" right="0.24" top="0.79" bottom="0.62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4" sqref="A44"/>
    </sheetView>
  </sheetViews>
  <sheetFormatPr defaultColWidth="9.140625" defaultRowHeight="12.75"/>
  <cols>
    <col min="1" max="1" width="5.421875" style="5" customWidth="1"/>
    <col min="2" max="2" width="48.8515625" style="17" customWidth="1"/>
    <col min="3" max="3" width="18.57421875" style="55" customWidth="1"/>
    <col min="4" max="4" width="4.28125" style="5" customWidth="1"/>
    <col min="5" max="5" width="16.7109375" style="23" bestFit="1" customWidth="1"/>
    <col min="6" max="16384" width="9.140625" style="5" customWidth="1"/>
  </cols>
  <sheetData>
    <row r="1" ht="15.75">
      <c r="A1" s="1" t="s">
        <v>15</v>
      </c>
    </row>
    <row r="3" ht="12.75">
      <c r="A3" s="2" t="s">
        <v>12</v>
      </c>
    </row>
    <row r="4" ht="12.75">
      <c r="A4" s="2"/>
    </row>
    <row r="5" spans="1:5" ht="12.75">
      <c r="A5" s="2"/>
      <c r="C5" s="58" t="s">
        <v>100</v>
      </c>
      <c r="E5" s="24" t="s">
        <v>40</v>
      </c>
    </row>
    <row r="6" spans="1:5" ht="12.75">
      <c r="A6" s="2"/>
      <c r="C6" s="58" t="s">
        <v>10</v>
      </c>
      <c r="E6" s="24" t="s">
        <v>10</v>
      </c>
    </row>
    <row r="7" spans="1:5" ht="12.75">
      <c r="A7" s="2"/>
      <c r="C7" s="59" t="s">
        <v>111</v>
      </c>
      <c r="E7" s="25" t="s">
        <v>110</v>
      </c>
    </row>
    <row r="8" spans="3:5" ht="12.75">
      <c r="C8" s="58" t="s">
        <v>9</v>
      </c>
      <c r="E8" s="24" t="s">
        <v>9</v>
      </c>
    </row>
    <row r="9" spans="3:5" ht="12.75">
      <c r="C9" s="58"/>
      <c r="E9" s="24"/>
    </row>
    <row r="10" spans="1:5" ht="12.75">
      <c r="A10" s="5" t="s">
        <v>68</v>
      </c>
      <c r="C10" s="60"/>
      <c r="E10" s="26"/>
    </row>
    <row r="11" spans="1:5" ht="13.5" customHeight="1">
      <c r="A11" s="17" t="s">
        <v>78</v>
      </c>
      <c r="C11" s="16">
        <f>+'Income '!G22</f>
        <v>-1507</v>
      </c>
      <c r="E11" s="15">
        <f>-15762</f>
        <v>-15762</v>
      </c>
    </row>
    <row r="12" spans="1:5" ht="13.5" customHeight="1">
      <c r="A12" s="17"/>
      <c r="C12" s="11"/>
      <c r="E12" s="5"/>
    </row>
    <row r="13" ht="12.75">
      <c r="A13" s="17" t="s">
        <v>69</v>
      </c>
    </row>
    <row r="14" spans="1:5" ht="12.75">
      <c r="A14" s="17"/>
      <c r="B14" s="17" t="s">
        <v>70</v>
      </c>
      <c r="C14" s="55">
        <f>1326</f>
        <v>1326</v>
      </c>
      <c r="E14" s="23">
        <v>15353</v>
      </c>
    </row>
    <row r="15" spans="1:5" ht="12.75">
      <c r="A15" s="17"/>
      <c r="C15" s="56"/>
      <c r="E15" s="27"/>
    </row>
    <row r="16" spans="1:5" ht="12.75">
      <c r="A16" s="17" t="s">
        <v>124</v>
      </c>
      <c r="C16" s="55">
        <f>SUM(C11:C15)</f>
        <v>-181</v>
      </c>
      <c r="E16" s="23">
        <f>SUM(E11:E15)</f>
        <v>-409</v>
      </c>
    </row>
    <row r="17" ht="12.75">
      <c r="A17" s="17"/>
    </row>
    <row r="18" spans="1:5" ht="12.75">
      <c r="A18" s="17" t="s">
        <v>125</v>
      </c>
      <c r="C18" s="55">
        <f>2869-1000</f>
        <v>1869</v>
      </c>
      <c r="E18" s="23">
        <f>721</f>
        <v>721</v>
      </c>
    </row>
    <row r="19" spans="1:5" ht="12.75">
      <c r="A19" s="17" t="s">
        <v>126</v>
      </c>
      <c r="C19" s="61">
        <f>-1649+1000</f>
        <v>-649</v>
      </c>
      <c r="E19" s="44">
        <f>243</f>
        <v>243</v>
      </c>
    </row>
    <row r="20" spans="1:5" ht="12.75">
      <c r="A20" s="17"/>
      <c r="C20" s="56"/>
      <c r="E20" s="27"/>
    </row>
    <row r="21" spans="1:5" ht="12.75">
      <c r="A21" s="17" t="s">
        <v>104</v>
      </c>
      <c r="C21" s="55">
        <f>SUM(C16:C20)</f>
        <v>1039</v>
      </c>
      <c r="E21" s="23">
        <f>SUM(E16:E20)</f>
        <v>555</v>
      </c>
    </row>
    <row r="22" ht="12.75">
      <c r="A22" s="17"/>
    </row>
    <row r="23" spans="1:5" ht="12.75">
      <c r="A23" s="17" t="s">
        <v>127</v>
      </c>
      <c r="C23" s="55">
        <f>-11</f>
        <v>-11</v>
      </c>
      <c r="E23" s="23">
        <f>-101</f>
        <v>-101</v>
      </c>
    </row>
    <row r="24" spans="1:5" s="17" customFormat="1" ht="12.75">
      <c r="A24" s="17" t="s">
        <v>71</v>
      </c>
      <c r="C24" s="55">
        <f>-604</f>
        <v>-604</v>
      </c>
      <c r="E24" s="23">
        <f>-2368</f>
        <v>-2368</v>
      </c>
    </row>
    <row r="25" spans="3:5" s="17" customFormat="1" ht="12.75">
      <c r="C25" s="56"/>
      <c r="E25" s="27"/>
    </row>
    <row r="26" spans="1:5" s="17" customFormat="1" ht="14.25" customHeight="1">
      <c r="A26" s="17" t="s">
        <v>67</v>
      </c>
      <c r="C26" s="62">
        <f>SUM(C21:C25)</f>
        <v>424</v>
      </c>
      <c r="E26" s="45">
        <f>SUM(E21:E25)</f>
        <v>-1914</v>
      </c>
    </row>
    <row r="27" spans="1:5" s="17" customFormat="1" ht="12.75">
      <c r="A27" s="22"/>
      <c r="C27" s="55"/>
      <c r="E27" s="23"/>
    </row>
    <row r="28" spans="1:5" s="17" customFormat="1" ht="12.75">
      <c r="A28" s="5" t="s">
        <v>72</v>
      </c>
      <c r="C28" s="55"/>
      <c r="E28" s="23"/>
    </row>
    <row r="29" spans="1:5" s="17" customFormat="1" ht="12.75">
      <c r="A29" s="17" t="s">
        <v>73</v>
      </c>
      <c r="C29" s="55">
        <f>-22</f>
        <v>-22</v>
      </c>
      <c r="E29" s="23">
        <f>-1723</f>
        <v>-1723</v>
      </c>
    </row>
    <row r="30" spans="1:5" s="17" customFormat="1" ht="12.75">
      <c r="A30" s="17" t="s">
        <v>117</v>
      </c>
      <c r="C30" s="55"/>
      <c r="E30" s="23">
        <f>-967</f>
        <v>-967</v>
      </c>
    </row>
    <row r="31" spans="1:5" s="17" customFormat="1" ht="12.75">
      <c r="A31" s="17" t="s">
        <v>83</v>
      </c>
      <c r="C31" s="55">
        <f>80</f>
        <v>80</v>
      </c>
      <c r="E31" s="23">
        <f>5027</f>
        <v>5027</v>
      </c>
    </row>
    <row r="32" spans="1:5" s="17" customFormat="1" ht="12.75">
      <c r="A32" s="17" t="s">
        <v>118</v>
      </c>
      <c r="C32" s="55">
        <v>0</v>
      </c>
      <c r="E32" s="23">
        <f>2625</f>
        <v>2625</v>
      </c>
    </row>
    <row r="33" spans="1:5" s="17" customFormat="1" ht="12.75">
      <c r="A33" s="17" t="s">
        <v>80</v>
      </c>
      <c r="C33" s="55">
        <f>132</f>
        <v>132</v>
      </c>
      <c r="E33" s="23">
        <v>17</v>
      </c>
    </row>
    <row r="34" spans="1:5" s="17" customFormat="1" ht="12.75">
      <c r="A34" s="22"/>
      <c r="C34" s="56"/>
      <c r="E34" s="27"/>
    </row>
    <row r="35" spans="1:5" s="17" customFormat="1" ht="15.75" customHeight="1">
      <c r="A35" s="17" t="s">
        <v>128</v>
      </c>
      <c r="C35" s="62">
        <f>SUM(C29:C34)</f>
        <v>190</v>
      </c>
      <c r="E35" s="45">
        <f>SUM(E29:E34)</f>
        <v>4979</v>
      </c>
    </row>
    <row r="36" spans="1:5" s="17" customFormat="1" ht="12.75">
      <c r="A36" s="22"/>
      <c r="C36" s="55"/>
      <c r="E36" s="23"/>
    </row>
    <row r="37" spans="1:5" s="17" customFormat="1" ht="12.75">
      <c r="A37" s="5" t="s">
        <v>74</v>
      </c>
      <c r="C37" s="55"/>
      <c r="E37" s="23"/>
    </row>
    <row r="38" spans="1:5" s="17" customFormat="1" ht="12.75">
      <c r="A38" s="17" t="s">
        <v>105</v>
      </c>
      <c r="C38" s="55">
        <f>-795</f>
        <v>-795</v>
      </c>
      <c r="E38" s="23">
        <f>-2970+30</f>
        <v>-2940</v>
      </c>
    </row>
    <row r="39" spans="1:5" s="17" customFormat="1" ht="12.75">
      <c r="A39" s="17" t="s">
        <v>120</v>
      </c>
      <c r="C39" s="55">
        <f>-30</f>
        <v>-30</v>
      </c>
      <c r="E39" s="23">
        <f>-30</f>
        <v>-30</v>
      </c>
    </row>
    <row r="40" spans="1:5" s="17" customFormat="1" ht="12.75">
      <c r="A40" s="22"/>
      <c r="C40" s="55"/>
      <c r="E40" s="23"/>
    </row>
    <row r="41" spans="1:5" s="17" customFormat="1" ht="15.75" customHeight="1">
      <c r="A41" s="17" t="s">
        <v>129</v>
      </c>
      <c r="C41" s="62">
        <f>SUM(C38:C40)</f>
        <v>-825</v>
      </c>
      <c r="E41" s="45">
        <f>SUM(E38:E40)</f>
        <v>-2970</v>
      </c>
    </row>
    <row r="42" spans="1:5" s="17" customFormat="1" ht="12.75">
      <c r="A42" s="22"/>
      <c r="C42" s="55"/>
      <c r="E42" s="23"/>
    </row>
    <row r="43" spans="1:5" s="17" customFormat="1" ht="12.75">
      <c r="A43" s="5" t="s">
        <v>130</v>
      </c>
      <c r="C43" s="55">
        <f>+C26+C35+C41</f>
        <v>-211</v>
      </c>
      <c r="E43" s="23">
        <f>+E26+E35+E41</f>
        <v>95</v>
      </c>
    </row>
    <row r="44" spans="1:5" s="17" customFormat="1" ht="12.75">
      <c r="A44" s="5" t="s">
        <v>75</v>
      </c>
      <c r="C44" s="55">
        <f>E45</f>
        <v>197</v>
      </c>
      <c r="E44" s="23">
        <f>102</f>
        <v>102</v>
      </c>
    </row>
    <row r="45" spans="1:5" s="17" customFormat="1" ht="16.5" customHeight="1" thickBot="1">
      <c r="A45" s="5" t="s">
        <v>76</v>
      </c>
      <c r="C45" s="63">
        <f>SUM(C43:C44)</f>
        <v>-14</v>
      </c>
      <c r="E45" s="28">
        <f>SUM(E43:E44)</f>
        <v>197</v>
      </c>
    </row>
    <row r="46" spans="1:5" s="17" customFormat="1" ht="13.5" thickTop="1">
      <c r="A46" s="22"/>
      <c r="C46" s="55"/>
      <c r="E46" s="23"/>
    </row>
    <row r="47" spans="1:5" s="17" customFormat="1" ht="12.75">
      <c r="A47" s="17" t="s">
        <v>77</v>
      </c>
      <c r="C47" s="55"/>
      <c r="E47" s="23"/>
    </row>
    <row r="48" spans="1:5" s="17" customFormat="1" ht="12.75">
      <c r="A48" s="17" t="s">
        <v>48</v>
      </c>
      <c r="C48" s="55">
        <f>+'B-sheet'!C20</f>
        <v>416</v>
      </c>
      <c r="E48" s="23">
        <f>+'B-sheet'!E20</f>
        <v>350</v>
      </c>
    </row>
    <row r="49" spans="1:5" s="17" customFormat="1" ht="12.75">
      <c r="A49" s="17" t="s">
        <v>122</v>
      </c>
      <c r="C49" s="55">
        <f>-370</f>
        <v>-370</v>
      </c>
      <c r="E49" s="23">
        <f>-123</f>
        <v>-123</v>
      </c>
    </row>
    <row r="50" spans="1:5" s="17" customFormat="1" ht="12.75">
      <c r="A50" s="17" t="s">
        <v>119</v>
      </c>
      <c r="C50" s="55">
        <f>-60</f>
        <v>-60</v>
      </c>
      <c r="E50" s="23">
        <f>-30</f>
        <v>-30</v>
      </c>
    </row>
    <row r="51" spans="1:5" s="17" customFormat="1" ht="13.5" thickBot="1">
      <c r="A51" s="22"/>
      <c r="C51" s="63">
        <f>SUM(C48:C50)</f>
        <v>-14</v>
      </c>
      <c r="E51" s="28">
        <f>SUM(E48:E50)</f>
        <v>197</v>
      </c>
    </row>
    <row r="52" spans="1:5" s="17" customFormat="1" ht="13.5" thickTop="1">
      <c r="A52" s="22"/>
      <c r="C52" s="55"/>
      <c r="E52" s="23"/>
    </row>
    <row r="53" ht="12.75">
      <c r="A53" s="5" t="s">
        <v>13</v>
      </c>
    </row>
    <row r="54" ht="12.75">
      <c r="A54" s="5" t="s">
        <v>121</v>
      </c>
    </row>
    <row r="55" spans="1:5" ht="12.75">
      <c r="A55" s="34"/>
      <c r="B55" s="35"/>
      <c r="C55" s="56"/>
      <c r="D55" s="34"/>
      <c r="E55" s="27"/>
    </row>
    <row r="56" spans="1:5" ht="18.75" customHeight="1">
      <c r="A56" s="64">
        <v>4</v>
      </c>
      <c r="B56" s="64"/>
      <c r="C56" s="64"/>
      <c r="D56" s="64"/>
      <c r="E56" s="64"/>
    </row>
  </sheetData>
  <mergeCells count="1">
    <mergeCell ref="A56:E56"/>
  </mergeCells>
  <printOptions/>
  <pageMargins left="0.65" right="0.39" top="0.5" bottom="0.33" header="0.5" footer="0.18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SARAWAK CONCRETE INDUSTRI BERHAD</cp:lastModifiedBy>
  <cp:lastPrinted>2008-05-06T06:51:12Z</cp:lastPrinted>
  <dcterms:created xsi:type="dcterms:W3CDTF">2002-09-20T23:46:10Z</dcterms:created>
  <dcterms:modified xsi:type="dcterms:W3CDTF">2008-05-22T17:07:51Z</dcterms:modified>
  <cp:category/>
  <cp:version/>
  <cp:contentType/>
  <cp:contentStatus/>
</cp:coreProperties>
</file>